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Config" sheetId="2" state="visible" r:id="rId2"/>
    <sheet xmlns:r="http://schemas.openxmlformats.org/officeDocument/2006/relationships" name="Ponto" sheetId="3" state="visible" r:id="rId3"/>
    <sheet xmlns:r="http://schemas.openxmlformats.org/officeDocument/2006/relationships" name="Resum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HH:MM"/>
    <numFmt numFmtId="167" formatCode="0.00&quot; h&quot;;[Red]-0.00&quot; h&quot;"/>
    <numFmt numFmtId="168" formatCode="DD/MM"/>
    <numFmt numFmtId="169" formatCode="0.00&quot; h&quot;"/>
  </numFmts>
  <fonts count="6">
    <font>
      <name val="Calibri"/>
      <family val="2"/>
      <color theme="1"/>
      <sz val="11"/>
      <scheme val="minor"/>
    </font>
    <font>
      <b val="1"/>
      <color rgb="00115E59"/>
      <sz val="16"/>
    </font>
    <font>
      <b val="1"/>
    </font>
    <font>
      <b val="1"/>
      <color rgb="00115E59"/>
      <sz val="14"/>
    </font>
    <font>
      <b val="1"/>
      <color rgb="00FFFFFF"/>
    </font>
    <font>
      <b val="1"/>
      <color rgb="00115E59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15E59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165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0" fontId="3" fillId="0" borderId="0" pivotButton="0" quotePrefix="0" xfId="0"/>
    <xf numFmtId="0" fontId="4" fillId="3" borderId="0" applyAlignment="1" pivotButton="0" quotePrefix="0" xfId="0">
      <alignment horizontal="center" wrapText="1"/>
    </xf>
    <xf numFmtId="168" fontId="0" fillId="0" borderId="0" pivotButton="0" quotePrefix="0" xfId="0"/>
    <xf numFmtId="0" fontId="0" fillId="0" borderId="1" pivotButton="0" quotePrefix="0" xfId="0"/>
    <xf numFmtId="169" fontId="0" fillId="0" borderId="0" pivotButton="0" quotePrefix="0" xfId="0"/>
    <xf numFmtId="167" fontId="0" fillId="0" borderId="0" pivotButton="0" quotePrefix="0" xfId="0"/>
    <xf numFmtId="169" fontId="2" fillId="4" borderId="0" pivotButton="0" quotePrefix="0" xfId="0"/>
    <xf numFmtId="167" fontId="2" fillId="4" borderId="0" pivotButton="0" quotePrefix="0" xfId="0"/>
    <xf numFmtId="1" fontId="0" fillId="0" borderId="1" pivotButton="0" quotePrefix="0" xfId="0"/>
    <xf numFmtId="169" fontId="0" fillId="0" borderId="1" pivotButton="0" quotePrefix="0" xfId="0"/>
    <xf numFmtId="167" fontId="0" fillId="0" borderId="1" pivotButton="0" quotePrefix="0" xfId="0"/>
    <xf numFmtId="0" fontId="5" fillId="0" borderId="0" pivotButton="0" quotePrefix="0" xfId="0"/>
    <xf numFmtId="167" fontId="2" fillId="2" borderId="1" pivotButton="0" quotePrefix="0" xfId="0"/>
    <xf numFmtId="49" fontId="0" fillId="0" borderId="1" pivotButton="0" quotePrefix="0" xfId="0"/>
  </cellXfs>
  <cellStyles count="1">
    <cellStyle name="Normal" xfId="0" builtinId="0" hidden="0"/>
  </cellStyles>
  <dxfs count="1">
    <dxf>
      <font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Planilha de Controle de Ponto</t>
        </is>
      </c>
    </row>
    <row r="3">
      <c r="A3" t="inlineStr">
        <is>
          <t>1. Na aba Config, preencha o funcionário, o 1º dia do mês, a jornada diária e se trabalha aos sábados.</t>
        </is>
      </c>
    </row>
    <row r="4">
      <c r="A4" t="inlineStr">
        <is>
          <t>2. Na aba Ponto, digite os horários nas células AMARELAS (formato 08:00). Datas e dias da semana saem sozinhos.</t>
        </is>
      </c>
    </row>
    <row r="5">
      <c r="A5" t="inlineStr">
        <is>
          <t>3. Use a coluna Ocorrência para Falta, Atestado, Feriado ou Folga — a jornada prevista do dia se ajusta.</t>
        </is>
      </c>
    </row>
    <row r="6">
      <c r="A6" t="inlineStr">
        <is>
          <t>4. Horas trabalhadas, extras, atrasos e o saldo do dia são calculados em horas decimais (8,50 h = 8h30).</t>
        </is>
      </c>
    </row>
    <row r="7">
      <c r="A7" t="inlineStr">
        <is>
          <t>5. A aba Resumo mostra o mês e o BANCO DE HORAS acumulado (saldo anterior + saldo do mês).</t>
        </is>
      </c>
    </row>
    <row r="8">
      <c r="A8" t="inlineStr">
        <is>
          <t>6. Para vários funcionários: copie o arquivo (um por pessoa) ou duplique as abas Config/Ponto/Resumo.</t>
        </is>
      </c>
    </row>
    <row r="9">
      <c r="A9" t="inlineStr"/>
    </row>
    <row r="10">
      <c r="A10" t="inlineStr">
        <is>
          <t>Saída depois da meia-noite é aceita (ex.: entrada 22:00, saída 06:00).</t>
        </is>
      </c>
    </row>
    <row r="11">
      <c r="A11" t="inlineStr">
        <is>
          <t>Ferramenta de apoio: confira regras de jornada, intervalo e banco de horas na CLT e na convenção da sua categoria.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8" customWidth="1" min="1" max="1"/>
    <col width="22" customWidth="1" min="2" max="2"/>
  </cols>
  <sheetData>
    <row r="1">
      <c r="A1" s="1" t="inlineStr">
        <is>
          <t>Configuração</t>
        </is>
      </c>
    </row>
    <row r="3">
      <c r="A3" s="2" t="inlineStr">
        <is>
          <t>Funcionário</t>
        </is>
      </c>
      <c r="B3" s="3" t="inlineStr">
        <is>
          <t>Nome do funcionário</t>
        </is>
      </c>
    </row>
    <row r="4">
      <c r="A4" s="2" t="inlineStr">
        <is>
          <t>Empresa</t>
        </is>
      </c>
      <c r="B4" s="3" t="inlineStr">
        <is>
          <t>Minha Empresa</t>
        </is>
      </c>
    </row>
    <row r="5">
      <c r="A5" s="2" t="inlineStr">
        <is>
          <t>Mês (1º dia)</t>
        </is>
      </c>
      <c r="B5" s="4" t="n">
        <v>46296</v>
      </c>
    </row>
    <row r="6">
      <c r="A6" s="2" t="inlineStr">
        <is>
          <t>Jornada diária</t>
        </is>
      </c>
      <c r="B6" s="5" t="n">
        <v>0.3333333333333333</v>
      </c>
    </row>
    <row r="7">
      <c r="A7" s="2" t="inlineStr">
        <is>
          <t>Trabalha aos sábados?</t>
        </is>
      </c>
      <c r="B7" s="3" t="inlineStr">
        <is>
          <t>Não</t>
        </is>
      </c>
    </row>
    <row r="8">
      <c r="A8" s="2" t="inlineStr">
        <is>
          <t>Jornada de sábado</t>
        </is>
      </c>
      <c r="B8" s="5" t="n">
        <v>0.1666666666666667</v>
      </c>
    </row>
    <row r="9">
      <c r="A9" s="2" t="inlineStr">
        <is>
          <t>Saldo anterior do banco de horas (h)</t>
        </is>
      </c>
      <c r="B9" s="6" t="n">
        <v>0</v>
      </c>
      <c r="C9" t="inlineStr">
        <is>
          <t>em horas decimais; negativo = deve horas</t>
        </is>
      </c>
    </row>
  </sheetData>
  <dataValidations count="1">
    <dataValidation sqref="B7" showDropDown="0" showInputMessage="0" showErrorMessage="0" allowBlank="0" type="list">
      <formula1>"Sim,Não"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15E59"/>
    <outlinePr summaryBelow="1" summaryRight="1"/>
    <pageSetUpPr/>
  </sheetPr>
  <dimension ref="A1:L35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6" customWidth="1" min="2" max="2"/>
    <col width="9" customWidth="1" min="3" max="3"/>
    <col width="11" customWidth="1" min="4" max="4"/>
    <col width="9" customWidth="1" min="5" max="5"/>
    <col width="9" customWidth="1" min="6" max="6"/>
    <col width="12" customWidth="1" min="7" max="7"/>
    <col width="12" customWidth="1" min="8" max="8"/>
    <col width="10" customWidth="1" min="9" max="9"/>
    <col width="12" customWidth="1" min="10" max="10"/>
    <col width="11" customWidth="1" min="11" max="11"/>
    <col width="12" customWidth="1" min="12" max="12"/>
  </cols>
  <sheetData>
    <row r="1">
      <c r="A1" s="7">
        <f>"Ponto — "&amp;Config!B3&amp;" — "&amp;TEXT(Config!B5,"mm/yyyy")</f>
        <v/>
      </c>
    </row>
    <row r="3">
      <c r="A3" s="8" t="inlineStr">
        <is>
          <t>Data</t>
        </is>
      </c>
      <c r="B3" s="8" t="inlineStr">
        <is>
          <t>Dia</t>
        </is>
      </c>
      <c r="C3" s="8" t="inlineStr">
        <is>
          <t>Entrada</t>
        </is>
      </c>
      <c r="D3" s="8" t="inlineStr">
        <is>
          <t>Saída almoço</t>
        </is>
      </c>
      <c r="E3" s="8" t="inlineStr">
        <is>
          <t>Retorno</t>
        </is>
      </c>
      <c r="F3" s="8" t="inlineStr">
        <is>
          <t>Saída</t>
        </is>
      </c>
      <c r="G3" s="8" t="inlineStr">
        <is>
          <t>Ocorrência</t>
        </is>
      </c>
      <c r="H3" s="8" t="inlineStr">
        <is>
          <t>Trabalhadas</t>
        </is>
      </c>
      <c r="I3" s="8" t="inlineStr">
        <is>
          <t>Prevista</t>
        </is>
      </c>
      <c r="J3" s="8" t="inlineStr">
        <is>
          <t>Saldo do dia</t>
        </is>
      </c>
      <c r="K3" s="8" t="inlineStr">
        <is>
          <t>Hora extra</t>
        </is>
      </c>
      <c r="L3" s="8" t="inlineStr">
        <is>
          <t>Atraso/falta</t>
        </is>
      </c>
    </row>
    <row r="4">
      <c r="A4" s="9">
        <f>IF(MONTH(Config!$B$5+0)=MONTH(Config!$B$5),Config!$B$5+0,"")</f>
        <v/>
      </c>
      <c r="B4">
        <f>IF(A4="","",CHOOSE(WEEKDAY(A4),"Dom","Seg","Ter","Qua","Qui","Sex","Sáb"))</f>
        <v/>
      </c>
      <c r="C4" s="5" t="n">
        <v>0.3333333333333333</v>
      </c>
      <c r="D4" s="5" t="n">
        <v>0.5</v>
      </c>
      <c r="E4" s="5" t="n">
        <v>0.5416666666666666</v>
      </c>
      <c r="F4" s="5" t="n">
        <v>0.7708333333333334</v>
      </c>
      <c r="G4" s="10" t="n"/>
      <c r="H4" s="11">
        <f>IF(OR(A4="",C4="",F4=""),0,((F4-C4+IF(F4&lt;C4,1,0))-IF(OR(D4="",E4=""),0,E4-D4))*24)</f>
        <v/>
      </c>
      <c r="I4" s="11">
        <f>IF(A4="",0,IF(OR(G4="Feriado",G4="Folga",G4="Atestado"),0,IF(G4="Falta",Config!$B$6*24,IF(OR(C4="",F4=""),0,IF(WEEKDAY(A4)=1,0,IF(WEEKDAY(A4)=7,IF(Config!$B$7="Sim",Config!$B$8*24,0),Config!$B$6*24))))))</f>
        <v/>
      </c>
      <c r="J4" s="12">
        <f>H4-I4</f>
        <v/>
      </c>
      <c r="K4" s="11">
        <f>MAX(0,J4)</f>
        <v/>
      </c>
      <c r="L4" s="11">
        <f>MAX(0,-J4)</f>
        <v/>
      </c>
    </row>
    <row r="5">
      <c r="A5" s="9">
        <f>IF(MONTH(Config!$B$5+1)=MONTH(Config!$B$5),Config!$B$5+1,"")</f>
        <v/>
      </c>
      <c r="B5">
        <f>IF(A5="","",CHOOSE(WEEKDAY(A5),"Dom","Seg","Ter","Qua","Qui","Sex","Sáb"))</f>
        <v/>
      </c>
      <c r="C5" s="5" t="n">
        <v>0.3472222222222222</v>
      </c>
      <c r="D5" s="5" t="n">
        <v>0.5</v>
      </c>
      <c r="E5" s="5" t="n">
        <v>0.5416666666666666</v>
      </c>
      <c r="F5" s="5" t="n">
        <v>0.7083333333333334</v>
      </c>
      <c r="G5" s="10" t="n"/>
      <c r="H5" s="11">
        <f>IF(OR(A5="",C5="",F5=""),0,((F5-C5+IF(F5&lt;C5,1,0))-IF(OR(D5="",E5=""),0,E5-D5))*24)</f>
        <v/>
      </c>
      <c r="I5" s="11">
        <f>IF(A5="",0,IF(OR(G5="Feriado",G5="Folga",G5="Atestado"),0,IF(G5="Falta",Config!$B$6*24,IF(OR(C5="",F5=""),0,IF(WEEKDAY(A5)=1,0,IF(WEEKDAY(A5)=7,IF(Config!$B$7="Sim",Config!$B$8*24,0),Config!$B$6*24))))))</f>
        <v/>
      </c>
      <c r="J5" s="12">
        <f>H5-I5</f>
        <v/>
      </c>
      <c r="K5" s="11">
        <f>MAX(0,J5)</f>
        <v/>
      </c>
      <c r="L5" s="11">
        <f>MAX(0,-J5)</f>
        <v/>
      </c>
    </row>
    <row r="6">
      <c r="A6" s="9">
        <f>IF(MONTH(Config!$B$5+2)=MONTH(Config!$B$5),Config!$B$5+2,"")</f>
        <v/>
      </c>
      <c r="B6">
        <f>IF(A6="","",CHOOSE(WEEKDAY(A6),"Dom","Seg","Ter","Qua","Qui","Sex","Sáb"))</f>
        <v/>
      </c>
      <c r="C6" s="5" t="n"/>
      <c r="D6" s="5" t="n"/>
      <c r="E6" s="5" t="n"/>
      <c r="F6" s="5" t="n"/>
      <c r="G6" s="10" t="n"/>
      <c r="H6" s="11">
        <f>IF(OR(A6="",C6="",F6=""),0,((F6-C6+IF(F6&lt;C6,1,0))-IF(OR(D6="",E6=""),0,E6-D6))*24)</f>
        <v/>
      </c>
      <c r="I6" s="11">
        <f>IF(A6="",0,IF(OR(G6="Feriado",G6="Folga",G6="Atestado"),0,IF(G6="Falta",Config!$B$6*24,IF(OR(C6="",F6=""),0,IF(WEEKDAY(A6)=1,0,IF(WEEKDAY(A6)=7,IF(Config!$B$7="Sim",Config!$B$8*24,0),Config!$B$6*24))))))</f>
        <v/>
      </c>
      <c r="J6" s="12">
        <f>H6-I6</f>
        <v/>
      </c>
      <c r="K6" s="11">
        <f>MAX(0,J6)</f>
        <v/>
      </c>
      <c r="L6" s="11">
        <f>MAX(0,-J6)</f>
        <v/>
      </c>
    </row>
    <row r="7">
      <c r="A7" s="9">
        <f>IF(MONTH(Config!$B$5+3)=MONTH(Config!$B$5),Config!$B$5+3,"")</f>
        <v/>
      </c>
      <c r="B7">
        <f>IF(A7="","",CHOOSE(WEEKDAY(A7),"Dom","Seg","Ter","Qua","Qui","Sex","Sáb"))</f>
        <v/>
      </c>
      <c r="C7" s="5" t="n"/>
      <c r="D7" s="5" t="n"/>
      <c r="E7" s="5" t="n"/>
      <c r="F7" s="5" t="n"/>
      <c r="G7" s="10" t="n"/>
      <c r="H7" s="11">
        <f>IF(OR(A7="",C7="",F7=""),0,((F7-C7+IF(F7&lt;C7,1,0))-IF(OR(D7="",E7=""),0,E7-D7))*24)</f>
        <v/>
      </c>
      <c r="I7" s="11">
        <f>IF(A7="",0,IF(OR(G7="Feriado",G7="Folga",G7="Atestado"),0,IF(G7="Falta",Config!$B$6*24,IF(OR(C7="",F7=""),0,IF(WEEKDAY(A7)=1,0,IF(WEEKDAY(A7)=7,IF(Config!$B$7="Sim",Config!$B$8*24,0),Config!$B$6*24))))))</f>
        <v/>
      </c>
      <c r="J7" s="12">
        <f>H7-I7</f>
        <v/>
      </c>
      <c r="K7" s="11">
        <f>MAX(0,J7)</f>
        <v/>
      </c>
      <c r="L7" s="11">
        <f>MAX(0,-J7)</f>
        <v/>
      </c>
    </row>
    <row r="8">
      <c r="A8" s="9">
        <f>IF(MONTH(Config!$B$5+4)=MONTH(Config!$B$5),Config!$B$5+4,"")</f>
        <v/>
      </c>
      <c r="B8">
        <f>IF(A8="","",CHOOSE(WEEKDAY(A8),"Dom","Seg","Ter","Qua","Qui","Sex","Sáb"))</f>
        <v/>
      </c>
      <c r="C8" s="5" t="n"/>
      <c r="D8" s="5" t="n"/>
      <c r="E8" s="5" t="n"/>
      <c r="F8" s="5" t="n"/>
      <c r="G8" s="10" t="n"/>
      <c r="H8" s="11">
        <f>IF(OR(A8="",C8="",F8=""),0,((F8-C8+IF(F8&lt;C8,1,0))-IF(OR(D8="",E8=""),0,E8-D8))*24)</f>
        <v/>
      </c>
      <c r="I8" s="11">
        <f>IF(A8="",0,IF(OR(G8="Feriado",G8="Folga",G8="Atestado"),0,IF(G8="Falta",Config!$B$6*24,IF(OR(C8="",F8=""),0,IF(WEEKDAY(A8)=1,0,IF(WEEKDAY(A8)=7,IF(Config!$B$7="Sim",Config!$B$8*24,0),Config!$B$6*24))))))</f>
        <v/>
      </c>
      <c r="J8" s="12">
        <f>H8-I8</f>
        <v/>
      </c>
      <c r="K8" s="11">
        <f>MAX(0,J8)</f>
        <v/>
      </c>
      <c r="L8" s="11">
        <f>MAX(0,-J8)</f>
        <v/>
      </c>
    </row>
    <row r="9">
      <c r="A9" s="9">
        <f>IF(MONTH(Config!$B$5+5)=MONTH(Config!$B$5),Config!$B$5+5,"")</f>
        <v/>
      </c>
      <c r="B9">
        <f>IF(A9="","",CHOOSE(WEEKDAY(A9),"Dom","Seg","Ter","Qua","Qui","Sex","Sáb"))</f>
        <v/>
      </c>
      <c r="C9" s="5" t="n"/>
      <c r="D9" s="5" t="n"/>
      <c r="E9" s="5" t="n"/>
      <c r="F9" s="5" t="n"/>
      <c r="G9" s="10" t="n"/>
      <c r="H9" s="11">
        <f>IF(OR(A9="",C9="",F9=""),0,((F9-C9+IF(F9&lt;C9,1,0))-IF(OR(D9="",E9=""),0,E9-D9))*24)</f>
        <v/>
      </c>
      <c r="I9" s="11">
        <f>IF(A9="",0,IF(OR(G9="Feriado",G9="Folga",G9="Atestado"),0,IF(G9="Falta",Config!$B$6*24,IF(OR(C9="",F9=""),0,IF(WEEKDAY(A9)=1,0,IF(WEEKDAY(A9)=7,IF(Config!$B$7="Sim",Config!$B$8*24,0),Config!$B$6*24))))))</f>
        <v/>
      </c>
      <c r="J9" s="12">
        <f>H9-I9</f>
        <v/>
      </c>
      <c r="K9" s="11">
        <f>MAX(0,J9)</f>
        <v/>
      </c>
      <c r="L9" s="11">
        <f>MAX(0,-J9)</f>
        <v/>
      </c>
    </row>
    <row r="10">
      <c r="A10" s="9">
        <f>IF(MONTH(Config!$B$5+6)=MONTH(Config!$B$5),Config!$B$5+6,"")</f>
        <v/>
      </c>
      <c r="B10">
        <f>IF(A10="","",CHOOSE(WEEKDAY(A10),"Dom","Seg","Ter","Qua","Qui","Sex","Sáb"))</f>
        <v/>
      </c>
      <c r="C10" s="5" t="n"/>
      <c r="D10" s="5" t="n"/>
      <c r="E10" s="5" t="n"/>
      <c r="F10" s="5" t="n"/>
      <c r="G10" s="10" t="n"/>
      <c r="H10" s="11">
        <f>IF(OR(A10="",C10="",F10=""),0,((F10-C10+IF(F10&lt;C10,1,0))-IF(OR(D10="",E10=""),0,E10-D10))*24)</f>
        <v/>
      </c>
      <c r="I10" s="11">
        <f>IF(A10="",0,IF(OR(G10="Feriado",G10="Folga",G10="Atestado"),0,IF(G10="Falta",Config!$B$6*24,IF(OR(C10="",F10=""),0,IF(WEEKDAY(A10)=1,0,IF(WEEKDAY(A10)=7,IF(Config!$B$7="Sim",Config!$B$8*24,0),Config!$B$6*24))))))</f>
        <v/>
      </c>
      <c r="J10" s="12">
        <f>H10-I10</f>
        <v/>
      </c>
      <c r="K10" s="11">
        <f>MAX(0,J10)</f>
        <v/>
      </c>
      <c r="L10" s="11">
        <f>MAX(0,-J10)</f>
        <v/>
      </c>
    </row>
    <row r="11">
      <c r="A11" s="9">
        <f>IF(MONTH(Config!$B$5+7)=MONTH(Config!$B$5),Config!$B$5+7,"")</f>
        <v/>
      </c>
      <c r="B11">
        <f>IF(A11="","",CHOOSE(WEEKDAY(A11),"Dom","Seg","Ter","Qua","Qui","Sex","Sáb"))</f>
        <v/>
      </c>
      <c r="C11" s="5" t="n"/>
      <c r="D11" s="5" t="n"/>
      <c r="E11" s="5" t="n"/>
      <c r="F11" s="5" t="n"/>
      <c r="G11" s="10" t="n"/>
      <c r="H11" s="11">
        <f>IF(OR(A11="",C11="",F11=""),0,((F11-C11+IF(F11&lt;C11,1,0))-IF(OR(D11="",E11=""),0,E11-D11))*24)</f>
        <v/>
      </c>
      <c r="I11" s="11">
        <f>IF(A11="",0,IF(OR(G11="Feriado",G11="Folga",G11="Atestado"),0,IF(G11="Falta",Config!$B$6*24,IF(OR(C11="",F11=""),0,IF(WEEKDAY(A11)=1,0,IF(WEEKDAY(A11)=7,IF(Config!$B$7="Sim",Config!$B$8*24,0),Config!$B$6*24))))))</f>
        <v/>
      </c>
      <c r="J11" s="12">
        <f>H11-I11</f>
        <v/>
      </c>
      <c r="K11" s="11">
        <f>MAX(0,J11)</f>
        <v/>
      </c>
      <c r="L11" s="11">
        <f>MAX(0,-J11)</f>
        <v/>
      </c>
    </row>
    <row r="12">
      <c r="A12" s="9">
        <f>IF(MONTH(Config!$B$5+8)=MONTH(Config!$B$5),Config!$B$5+8,"")</f>
        <v/>
      </c>
      <c r="B12">
        <f>IF(A12="","",CHOOSE(WEEKDAY(A12),"Dom","Seg","Ter","Qua","Qui","Sex","Sáb"))</f>
        <v/>
      </c>
      <c r="C12" s="5" t="n"/>
      <c r="D12" s="5" t="n"/>
      <c r="E12" s="5" t="n"/>
      <c r="F12" s="5" t="n"/>
      <c r="G12" s="10" t="n"/>
      <c r="H12" s="11">
        <f>IF(OR(A12="",C12="",F12=""),0,((F12-C12+IF(F12&lt;C12,1,0))-IF(OR(D12="",E12=""),0,E12-D12))*24)</f>
        <v/>
      </c>
      <c r="I12" s="11">
        <f>IF(A12="",0,IF(OR(G12="Feriado",G12="Folga",G12="Atestado"),0,IF(G12="Falta",Config!$B$6*24,IF(OR(C12="",F12=""),0,IF(WEEKDAY(A12)=1,0,IF(WEEKDAY(A12)=7,IF(Config!$B$7="Sim",Config!$B$8*24,0),Config!$B$6*24))))))</f>
        <v/>
      </c>
      <c r="J12" s="12">
        <f>H12-I12</f>
        <v/>
      </c>
      <c r="K12" s="11">
        <f>MAX(0,J12)</f>
        <v/>
      </c>
      <c r="L12" s="11">
        <f>MAX(0,-J12)</f>
        <v/>
      </c>
    </row>
    <row r="13">
      <c r="A13" s="9">
        <f>IF(MONTH(Config!$B$5+9)=MONTH(Config!$B$5),Config!$B$5+9,"")</f>
        <v/>
      </c>
      <c r="B13">
        <f>IF(A13="","",CHOOSE(WEEKDAY(A13),"Dom","Seg","Ter","Qua","Qui","Sex","Sáb"))</f>
        <v/>
      </c>
      <c r="C13" s="5" t="n"/>
      <c r="D13" s="5" t="n"/>
      <c r="E13" s="5" t="n"/>
      <c r="F13" s="5" t="n"/>
      <c r="G13" s="10" t="n"/>
      <c r="H13" s="11">
        <f>IF(OR(A13="",C13="",F13=""),0,((F13-C13+IF(F13&lt;C13,1,0))-IF(OR(D13="",E13=""),0,E13-D13))*24)</f>
        <v/>
      </c>
      <c r="I13" s="11">
        <f>IF(A13="",0,IF(OR(G13="Feriado",G13="Folga",G13="Atestado"),0,IF(G13="Falta",Config!$B$6*24,IF(OR(C13="",F13=""),0,IF(WEEKDAY(A13)=1,0,IF(WEEKDAY(A13)=7,IF(Config!$B$7="Sim",Config!$B$8*24,0),Config!$B$6*24))))))</f>
        <v/>
      </c>
      <c r="J13" s="12">
        <f>H13-I13</f>
        <v/>
      </c>
      <c r="K13" s="11">
        <f>MAX(0,J13)</f>
        <v/>
      </c>
      <c r="L13" s="11">
        <f>MAX(0,-J13)</f>
        <v/>
      </c>
    </row>
    <row r="14">
      <c r="A14" s="9">
        <f>IF(MONTH(Config!$B$5+10)=MONTH(Config!$B$5),Config!$B$5+10,"")</f>
        <v/>
      </c>
      <c r="B14">
        <f>IF(A14="","",CHOOSE(WEEKDAY(A14),"Dom","Seg","Ter","Qua","Qui","Sex","Sáb"))</f>
        <v/>
      </c>
      <c r="C14" s="5" t="n"/>
      <c r="D14" s="5" t="n"/>
      <c r="E14" s="5" t="n"/>
      <c r="F14" s="5" t="n"/>
      <c r="G14" s="10" t="n"/>
      <c r="H14" s="11">
        <f>IF(OR(A14="",C14="",F14=""),0,((F14-C14+IF(F14&lt;C14,1,0))-IF(OR(D14="",E14=""),0,E14-D14))*24)</f>
        <v/>
      </c>
      <c r="I14" s="11">
        <f>IF(A14="",0,IF(OR(G14="Feriado",G14="Folga",G14="Atestado"),0,IF(G14="Falta",Config!$B$6*24,IF(OR(C14="",F14=""),0,IF(WEEKDAY(A14)=1,0,IF(WEEKDAY(A14)=7,IF(Config!$B$7="Sim",Config!$B$8*24,0),Config!$B$6*24))))))</f>
        <v/>
      </c>
      <c r="J14" s="12">
        <f>H14-I14</f>
        <v/>
      </c>
      <c r="K14" s="11">
        <f>MAX(0,J14)</f>
        <v/>
      </c>
      <c r="L14" s="11">
        <f>MAX(0,-J14)</f>
        <v/>
      </c>
    </row>
    <row r="15">
      <c r="A15" s="9">
        <f>IF(MONTH(Config!$B$5+11)=MONTH(Config!$B$5),Config!$B$5+11,"")</f>
        <v/>
      </c>
      <c r="B15">
        <f>IF(A15="","",CHOOSE(WEEKDAY(A15),"Dom","Seg","Ter","Qua","Qui","Sex","Sáb"))</f>
        <v/>
      </c>
      <c r="C15" s="5" t="n"/>
      <c r="D15" s="5" t="n"/>
      <c r="E15" s="5" t="n"/>
      <c r="F15" s="5" t="n"/>
      <c r="G15" s="10" t="n"/>
      <c r="H15" s="11">
        <f>IF(OR(A15="",C15="",F15=""),0,((F15-C15+IF(F15&lt;C15,1,0))-IF(OR(D15="",E15=""),0,E15-D15))*24)</f>
        <v/>
      </c>
      <c r="I15" s="11">
        <f>IF(A15="",0,IF(OR(G15="Feriado",G15="Folga",G15="Atestado"),0,IF(G15="Falta",Config!$B$6*24,IF(OR(C15="",F15=""),0,IF(WEEKDAY(A15)=1,0,IF(WEEKDAY(A15)=7,IF(Config!$B$7="Sim",Config!$B$8*24,0),Config!$B$6*24))))))</f>
        <v/>
      </c>
      <c r="J15" s="12">
        <f>H15-I15</f>
        <v/>
      </c>
      <c r="K15" s="11">
        <f>MAX(0,J15)</f>
        <v/>
      </c>
      <c r="L15" s="11">
        <f>MAX(0,-J15)</f>
        <v/>
      </c>
    </row>
    <row r="16">
      <c r="A16" s="9">
        <f>IF(MONTH(Config!$B$5+12)=MONTH(Config!$B$5),Config!$B$5+12,"")</f>
        <v/>
      </c>
      <c r="B16">
        <f>IF(A16="","",CHOOSE(WEEKDAY(A16),"Dom","Seg","Ter","Qua","Qui","Sex","Sáb"))</f>
        <v/>
      </c>
      <c r="C16" s="5" t="n"/>
      <c r="D16" s="5" t="n"/>
      <c r="E16" s="5" t="n"/>
      <c r="F16" s="5" t="n"/>
      <c r="G16" s="10" t="n"/>
      <c r="H16" s="11">
        <f>IF(OR(A16="",C16="",F16=""),0,((F16-C16+IF(F16&lt;C16,1,0))-IF(OR(D16="",E16=""),0,E16-D16))*24)</f>
        <v/>
      </c>
      <c r="I16" s="11">
        <f>IF(A16="",0,IF(OR(G16="Feriado",G16="Folga",G16="Atestado"),0,IF(G16="Falta",Config!$B$6*24,IF(OR(C16="",F16=""),0,IF(WEEKDAY(A16)=1,0,IF(WEEKDAY(A16)=7,IF(Config!$B$7="Sim",Config!$B$8*24,0),Config!$B$6*24))))))</f>
        <v/>
      </c>
      <c r="J16" s="12">
        <f>H16-I16</f>
        <v/>
      </c>
      <c r="K16" s="11">
        <f>MAX(0,J16)</f>
        <v/>
      </c>
      <c r="L16" s="11">
        <f>MAX(0,-J16)</f>
        <v/>
      </c>
    </row>
    <row r="17">
      <c r="A17" s="9">
        <f>IF(MONTH(Config!$B$5+13)=MONTH(Config!$B$5),Config!$B$5+13,"")</f>
        <v/>
      </c>
      <c r="B17">
        <f>IF(A17="","",CHOOSE(WEEKDAY(A17),"Dom","Seg","Ter","Qua","Qui","Sex","Sáb"))</f>
        <v/>
      </c>
      <c r="C17" s="5" t="n"/>
      <c r="D17" s="5" t="n"/>
      <c r="E17" s="5" t="n"/>
      <c r="F17" s="5" t="n"/>
      <c r="G17" s="10" t="n"/>
      <c r="H17" s="11">
        <f>IF(OR(A17="",C17="",F17=""),0,((F17-C17+IF(F17&lt;C17,1,0))-IF(OR(D17="",E17=""),0,E17-D17))*24)</f>
        <v/>
      </c>
      <c r="I17" s="11">
        <f>IF(A17="",0,IF(OR(G17="Feriado",G17="Folga",G17="Atestado"),0,IF(G17="Falta",Config!$B$6*24,IF(OR(C17="",F17=""),0,IF(WEEKDAY(A17)=1,0,IF(WEEKDAY(A17)=7,IF(Config!$B$7="Sim",Config!$B$8*24,0),Config!$B$6*24))))))</f>
        <v/>
      </c>
      <c r="J17" s="12">
        <f>H17-I17</f>
        <v/>
      </c>
      <c r="K17" s="11">
        <f>MAX(0,J17)</f>
        <v/>
      </c>
      <c r="L17" s="11">
        <f>MAX(0,-J17)</f>
        <v/>
      </c>
    </row>
    <row r="18">
      <c r="A18" s="9">
        <f>IF(MONTH(Config!$B$5+14)=MONTH(Config!$B$5),Config!$B$5+14,"")</f>
        <v/>
      </c>
      <c r="B18">
        <f>IF(A18="","",CHOOSE(WEEKDAY(A18),"Dom","Seg","Ter","Qua","Qui","Sex","Sáb"))</f>
        <v/>
      </c>
      <c r="C18" s="5" t="n"/>
      <c r="D18" s="5" t="n"/>
      <c r="E18" s="5" t="n"/>
      <c r="F18" s="5" t="n"/>
      <c r="G18" s="10" t="n"/>
      <c r="H18" s="11">
        <f>IF(OR(A18="",C18="",F18=""),0,((F18-C18+IF(F18&lt;C18,1,0))-IF(OR(D18="",E18=""),0,E18-D18))*24)</f>
        <v/>
      </c>
      <c r="I18" s="11">
        <f>IF(A18="",0,IF(OR(G18="Feriado",G18="Folga",G18="Atestado"),0,IF(G18="Falta",Config!$B$6*24,IF(OR(C18="",F18=""),0,IF(WEEKDAY(A18)=1,0,IF(WEEKDAY(A18)=7,IF(Config!$B$7="Sim",Config!$B$8*24,0),Config!$B$6*24))))))</f>
        <v/>
      </c>
      <c r="J18" s="12">
        <f>H18-I18</f>
        <v/>
      </c>
      <c r="K18" s="11">
        <f>MAX(0,J18)</f>
        <v/>
      </c>
      <c r="L18" s="11">
        <f>MAX(0,-J18)</f>
        <v/>
      </c>
    </row>
    <row r="19">
      <c r="A19" s="9">
        <f>IF(MONTH(Config!$B$5+15)=MONTH(Config!$B$5),Config!$B$5+15,"")</f>
        <v/>
      </c>
      <c r="B19">
        <f>IF(A19="","",CHOOSE(WEEKDAY(A19),"Dom","Seg","Ter","Qua","Qui","Sex","Sáb"))</f>
        <v/>
      </c>
      <c r="C19" s="5" t="n"/>
      <c r="D19" s="5" t="n"/>
      <c r="E19" s="5" t="n"/>
      <c r="F19" s="5" t="n"/>
      <c r="G19" s="10" t="n"/>
      <c r="H19" s="11">
        <f>IF(OR(A19="",C19="",F19=""),0,((F19-C19+IF(F19&lt;C19,1,0))-IF(OR(D19="",E19=""),0,E19-D19))*24)</f>
        <v/>
      </c>
      <c r="I19" s="11">
        <f>IF(A19="",0,IF(OR(G19="Feriado",G19="Folga",G19="Atestado"),0,IF(G19="Falta",Config!$B$6*24,IF(OR(C19="",F19=""),0,IF(WEEKDAY(A19)=1,0,IF(WEEKDAY(A19)=7,IF(Config!$B$7="Sim",Config!$B$8*24,0),Config!$B$6*24))))))</f>
        <v/>
      </c>
      <c r="J19" s="12">
        <f>H19-I19</f>
        <v/>
      </c>
      <c r="K19" s="11">
        <f>MAX(0,J19)</f>
        <v/>
      </c>
      <c r="L19" s="11">
        <f>MAX(0,-J19)</f>
        <v/>
      </c>
    </row>
    <row r="20">
      <c r="A20" s="9">
        <f>IF(MONTH(Config!$B$5+16)=MONTH(Config!$B$5),Config!$B$5+16,"")</f>
        <v/>
      </c>
      <c r="B20">
        <f>IF(A20="","",CHOOSE(WEEKDAY(A20),"Dom","Seg","Ter","Qua","Qui","Sex","Sáb"))</f>
        <v/>
      </c>
      <c r="C20" s="5" t="n"/>
      <c r="D20" s="5" t="n"/>
      <c r="E20" s="5" t="n"/>
      <c r="F20" s="5" t="n"/>
      <c r="G20" s="10" t="n"/>
      <c r="H20" s="11">
        <f>IF(OR(A20="",C20="",F20=""),0,((F20-C20+IF(F20&lt;C20,1,0))-IF(OR(D20="",E20=""),0,E20-D20))*24)</f>
        <v/>
      </c>
      <c r="I20" s="11">
        <f>IF(A20="",0,IF(OR(G20="Feriado",G20="Folga",G20="Atestado"),0,IF(G20="Falta",Config!$B$6*24,IF(OR(C20="",F20=""),0,IF(WEEKDAY(A20)=1,0,IF(WEEKDAY(A20)=7,IF(Config!$B$7="Sim",Config!$B$8*24,0),Config!$B$6*24))))))</f>
        <v/>
      </c>
      <c r="J20" s="12">
        <f>H20-I20</f>
        <v/>
      </c>
      <c r="K20" s="11">
        <f>MAX(0,J20)</f>
        <v/>
      </c>
      <c r="L20" s="11">
        <f>MAX(0,-J20)</f>
        <v/>
      </c>
    </row>
    <row r="21">
      <c r="A21" s="9">
        <f>IF(MONTH(Config!$B$5+17)=MONTH(Config!$B$5),Config!$B$5+17,"")</f>
        <v/>
      </c>
      <c r="B21">
        <f>IF(A21="","",CHOOSE(WEEKDAY(A21),"Dom","Seg","Ter","Qua","Qui","Sex","Sáb"))</f>
        <v/>
      </c>
      <c r="C21" s="5" t="n"/>
      <c r="D21" s="5" t="n"/>
      <c r="E21" s="5" t="n"/>
      <c r="F21" s="5" t="n"/>
      <c r="G21" s="10" t="n"/>
      <c r="H21" s="11">
        <f>IF(OR(A21="",C21="",F21=""),0,((F21-C21+IF(F21&lt;C21,1,0))-IF(OR(D21="",E21=""),0,E21-D21))*24)</f>
        <v/>
      </c>
      <c r="I21" s="11">
        <f>IF(A21="",0,IF(OR(G21="Feriado",G21="Folga",G21="Atestado"),0,IF(G21="Falta",Config!$B$6*24,IF(OR(C21="",F21=""),0,IF(WEEKDAY(A21)=1,0,IF(WEEKDAY(A21)=7,IF(Config!$B$7="Sim",Config!$B$8*24,0),Config!$B$6*24))))))</f>
        <v/>
      </c>
      <c r="J21" s="12">
        <f>H21-I21</f>
        <v/>
      </c>
      <c r="K21" s="11">
        <f>MAX(0,J21)</f>
        <v/>
      </c>
      <c r="L21" s="11">
        <f>MAX(0,-J21)</f>
        <v/>
      </c>
    </row>
    <row r="22">
      <c r="A22" s="9">
        <f>IF(MONTH(Config!$B$5+18)=MONTH(Config!$B$5),Config!$B$5+18,"")</f>
        <v/>
      </c>
      <c r="B22">
        <f>IF(A22="","",CHOOSE(WEEKDAY(A22),"Dom","Seg","Ter","Qua","Qui","Sex","Sáb"))</f>
        <v/>
      </c>
      <c r="C22" s="5" t="n"/>
      <c r="D22" s="5" t="n"/>
      <c r="E22" s="5" t="n"/>
      <c r="F22" s="5" t="n"/>
      <c r="G22" s="10" t="n"/>
      <c r="H22" s="11">
        <f>IF(OR(A22="",C22="",F22=""),0,((F22-C22+IF(F22&lt;C22,1,0))-IF(OR(D22="",E22=""),0,E22-D22))*24)</f>
        <v/>
      </c>
      <c r="I22" s="11">
        <f>IF(A22="",0,IF(OR(G22="Feriado",G22="Folga",G22="Atestado"),0,IF(G22="Falta",Config!$B$6*24,IF(OR(C22="",F22=""),0,IF(WEEKDAY(A22)=1,0,IF(WEEKDAY(A22)=7,IF(Config!$B$7="Sim",Config!$B$8*24,0),Config!$B$6*24))))))</f>
        <v/>
      </c>
      <c r="J22" s="12">
        <f>H22-I22</f>
        <v/>
      </c>
      <c r="K22" s="11">
        <f>MAX(0,J22)</f>
        <v/>
      </c>
      <c r="L22" s="11">
        <f>MAX(0,-J22)</f>
        <v/>
      </c>
    </row>
    <row r="23">
      <c r="A23" s="9">
        <f>IF(MONTH(Config!$B$5+19)=MONTH(Config!$B$5),Config!$B$5+19,"")</f>
        <v/>
      </c>
      <c r="B23">
        <f>IF(A23="","",CHOOSE(WEEKDAY(A23),"Dom","Seg","Ter","Qua","Qui","Sex","Sáb"))</f>
        <v/>
      </c>
      <c r="C23" s="5" t="n"/>
      <c r="D23" s="5" t="n"/>
      <c r="E23" s="5" t="n"/>
      <c r="F23" s="5" t="n"/>
      <c r="G23" s="10" t="n"/>
      <c r="H23" s="11">
        <f>IF(OR(A23="",C23="",F23=""),0,((F23-C23+IF(F23&lt;C23,1,0))-IF(OR(D23="",E23=""),0,E23-D23))*24)</f>
        <v/>
      </c>
      <c r="I23" s="11">
        <f>IF(A23="",0,IF(OR(G23="Feriado",G23="Folga",G23="Atestado"),0,IF(G23="Falta",Config!$B$6*24,IF(OR(C23="",F23=""),0,IF(WEEKDAY(A23)=1,0,IF(WEEKDAY(A23)=7,IF(Config!$B$7="Sim",Config!$B$8*24,0),Config!$B$6*24))))))</f>
        <v/>
      </c>
      <c r="J23" s="12">
        <f>H23-I23</f>
        <v/>
      </c>
      <c r="K23" s="11">
        <f>MAX(0,J23)</f>
        <v/>
      </c>
      <c r="L23" s="11">
        <f>MAX(0,-J23)</f>
        <v/>
      </c>
    </row>
    <row r="24">
      <c r="A24" s="9">
        <f>IF(MONTH(Config!$B$5+20)=MONTH(Config!$B$5),Config!$B$5+20,"")</f>
        <v/>
      </c>
      <c r="B24">
        <f>IF(A24="","",CHOOSE(WEEKDAY(A24),"Dom","Seg","Ter","Qua","Qui","Sex","Sáb"))</f>
        <v/>
      </c>
      <c r="C24" s="5" t="n"/>
      <c r="D24" s="5" t="n"/>
      <c r="E24" s="5" t="n"/>
      <c r="F24" s="5" t="n"/>
      <c r="G24" s="10" t="n"/>
      <c r="H24" s="11">
        <f>IF(OR(A24="",C24="",F24=""),0,((F24-C24+IF(F24&lt;C24,1,0))-IF(OR(D24="",E24=""),0,E24-D24))*24)</f>
        <v/>
      </c>
      <c r="I24" s="11">
        <f>IF(A24="",0,IF(OR(G24="Feriado",G24="Folga",G24="Atestado"),0,IF(G24="Falta",Config!$B$6*24,IF(OR(C24="",F24=""),0,IF(WEEKDAY(A24)=1,0,IF(WEEKDAY(A24)=7,IF(Config!$B$7="Sim",Config!$B$8*24,0),Config!$B$6*24))))))</f>
        <v/>
      </c>
      <c r="J24" s="12">
        <f>H24-I24</f>
        <v/>
      </c>
      <c r="K24" s="11">
        <f>MAX(0,J24)</f>
        <v/>
      </c>
      <c r="L24" s="11">
        <f>MAX(0,-J24)</f>
        <v/>
      </c>
    </row>
    <row r="25">
      <c r="A25" s="9">
        <f>IF(MONTH(Config!$B$5+21)=MONTH(Config!$B$5),Config!$B$5+21,"")</f>
        <v/>
      </c>
      <c r="B25">
        <f>IF(A25="","",CHOOSE(WEEKDAY(A25),"Dom","Seg","Ter","Qua","Qui","Sex","Sáb"))</f>
        <v/>
      </c>
      <c r="C25" s="5" t="n"/>
      <c r="D25" s="5" t="n"/>
      <c r="E25" s="5" t="n"/>
      <c r="F25" s="5" t="n"/>
      <c r="G25" s="10" t="n"/>
      <c r="H25" s="11">
        <f>IF(OR(A25="",C25="",F25=""),0,((F25-C25+IF(F25&lt;C25,1,0))-IF(OR(D25="",E25=""),0,E25-D25))*24)</f>
        <v/>
      </c>
      <c r="I25" s="11">
        <f>IF(A25="",0,IF(OR(G25="Feriado",G25="Folga",G25="Atestado"),0,IF(G25="Falta",Config!$B$6*24,IF(OR(C25="",F25=""),0,IF(WEEKDAY(A25)=1,0,IF(WEEKDAY(A25)=7,IF(Config!$B$7="Sim",Config!$B$8*24,0),Config!$B$6*24))))))</f>
        <v/>
      </c>
      <c r="J25" s="12">
        <f>H25-I25</f>
        <v/>
      </c>
      <c r="K25" s="11">
        <f>MAX(0,J25)</f>
        <v/>
      </c>
      <c r="L25" s="11">
        <f>MAX(0,-J25)</f>
        <v/>
      </c>
    </row>
    <row r="26">
      <c r="A26" s="9">
        <f>IF(MONTH(Config!$B$5+22)=MONTH(Config!$B$5),Config!$B$5+22,"")</f>
        <v/>
      </c>
      <c r="B26">
        <f>IF(A26="","",CHOOSE(WEEKDAY(A26),"Dom","Seg","Ter","Qua","Qui","Sex","Sáb"))</f>
        <v/>
      </c>
      <c r="C26" s="5" t="n"/>
      <c r="D26" s="5" t="n"/>
      <c r="E26" s="5" t="n"/>
      <c r="F26" s="5" t="n"/>
      <c r="G26" s="10" t="n"/>
      <c r="H26" s="11">
        <f>IF(OR(A26="",C26="",F26=""),0,((F26-C26+IF(F26&lt;C26,1,0))-IF(OR(D26="",E26=""),0,E26-D26))*24)</f>
        <v/>
      </c>
      <c r="I26" s="11">
        <f>IF(A26="",0,IF(OR(G26="Feriado",G26="Folga",G26="Atestado"),0,IF(G26="Falta",Config!$B$6*24,IF(OR(C26="",F26=""),0,IF(WEEKDAY(A26)=1,0,IF(WEEKDAY(A26)=7,IF(Config!$B$7="Sim",Config!$B$8*24,0),Config!$B$6*24))))))</f>
        <v/>
      </c>
      <c r="J26" s="12">
        <f>H26-I26</f>
        <v/>
      </c>
      <c r="K26" s="11">
        <f>MAX(0,J26)</f>
        <v/>
      </c>
      <c r="L26" s="11">
        <f>MAX(0,-J26)</f>
        <v/>
      </c>
    </row>
    <row r="27">
      <c r="A27" s="9">
        <f>IF(MONTH(Config!$B$5+23)=MONTH(Config!$B$5),Config!$B$5+23,"")</f>
        <v/>
      </c>
      <c r="B27">
        <f>IF(A27="","",CHOOSE(WEEKDAY(A27),"Dom","Seg","Ter","Qua","Qui","Sex","Sáb"))</f>
        <v/>
      </c>
      <c r="C27" s="5" t="n"/>
      <c r="D27" s="5" t="n"/>
      <c r="E27" s="5" t="n"/>
      <c r="F27" s="5" t="n"/>
      <c r="G27" s="10" t="n"/>
      <c r="H27" s="11">
        <f>IF(OR(A27="",C27="",F27=""),0,((F27-C27+IF(F27&lt;C27,1,0))-IF(OR(D27="",E27=""),0,E27-D27))*24)</f>
        <v/>
      </c>
      <c r="I27" s="11">
        <f>IF(A27="",0,IF(OR(G27="Feriado",G27="Folga",G27="Atestado"),0,IF(G27="Falta",Config!$B$6*24,IF(OR(C27="",F27=""),0,IF(WEEKDAY(A27)=1,0,IF(WEEKDAY(A27)=7,IF(Config!$B$7="Sim",Config!$B$8*24,0),Config!$B$6*24))))))</f>
        <v/>
      </c>
      <c r="J27" s="12">
        <f>H27-I27</f>
        <v/>
      </c>
      <c r="K27" s="11">
        <f>MAX(0,J27)</f>
        <v/>
      </c>
      <c r="L27" s="11">
        <f>MAX(0,-J27)</f>
        <v/>
      </c>
    </row>
    <row r="28">
      <c r="A28" s="9">
        <f>IF(MONTH(Config!$B$5+24)=MONTH(Config!$B$5),Config!$B$5+24,"")</f>
        <v/>
      </c>
      <c r="B28">
        <f>IF(A28="","",CHOOSE(WEEKDAY(A28),"Dom","Seg","Ter","Qua","Qui","Sex","Sáb"))</f>
        <v/>
      </c>
      <c r="C28" s="5" t="n"/>
      <c r="D28" s="5" t="n"/>
      <c r="E28" s="5" t="n"/>
      <c r="F28" s="5" t="n"/>
      <c r="G28" s="10" t="n"/>
      <c r="H28" s="11">
        <f>IF(OR(A28="",C28="",F28=""),0,((F28-C28+IF(F28&lt;C28,1,0))-IF(OR(D28="",E28=""),0,E28-D28))*24)</f>
        <v/>
      </c>
      <c r="I28" s="11">
        <f>IF(A28="",0,IF(OR(G28="Feriado",G28="Folga",G28="Atestado"),0,IF(G28="Falta",Config!$B$6*24,IF(OR(C28="",F28=""),0,IF(WEEKDAY(A28)=1,0,IF(WEEKDAY(A28)=7,IF(Config!$B$7="Sim",Config!$B$8*24,0),Config!$B$6*24))))))</f>
        <v/>
      </c>
      <c r="J28" s="12">
        <f>H28-I28</f>
        <v/>
      </c>
      <c r="K28" s="11">
        <f>MAX(0,J28)</f>
        <v/>
      </c>
      <c r="L28" s="11">
        <f>MAX(0,-J28)</f>
        <v/>
      </c>
    </row>
    <row r="29">
      <c r="A29" s="9">
        <f>IF(MONTH(Config!$B$5+25)=MONTH(Config!$B$5),Config!$B$5+25,"")</f>
        <v/>
      </c>
      <c r="B29">
        <f>IF(A29="","",CHOOSE(WEEKDAY(A29),"Dom","Seg","Ter","Qua","Qui","Sex","Sáb"))</f>
        <v/>
      </c>
      <c r="C29" s="5" t="n"/>
      <c r="D29" s="5" t="n"/>
      <c r="E29" s="5" t="n"/>
      <c r="F29" s="5" t="n"/>
      <c r="G29" s="10" t="n"/>
      <c r="H29" s="11">
        <f>IF(OR(A29="",C29="",F29=""),0,((F29-C29+IF(F29&lt;C29,1,0))-IF(OR(D29="",E29=""),0,E29-D29))*24)</f>
        <v/>
      </c>
      <c r="I29" s="11">
        <f>IF(A29="",0,IF(OR(G29="Feriado",G29="Folga",G29="Atestado"),0,IF(G29="Falta",Config!$B$6*24,IF(OR(C29="",F29=""),0,IF(WEEKDAY(A29)=1,0,IF(WEEKDAY(A29)=7,IF(Config!$B$7="Sim",Config!$B$8*24,0),Config!$B$6*24))))))</f>
        <v/>
      </c>
      <c r="J29" s="12">
        <f>H29-I29</f>
        <v/>
      </c>
      <c r="K29" s="11">
        <f>MAX(0,J29)</f>
        <v/>
      </c>
      <c r="L29" s="11">
        <f>MAX(0,-J29)</f>
        <v/>
      </c>
    </row>
    <row r="30">
      <c r="A30" s="9">
        <f>IF(MONTH(Config!$B$5+26)=MONTH(Config!$B$5),Config!$B$5+26,"")</f>
        <v/>
      </c>
      <c r="B30">
        <f>IF(A30="","",CHOOSE(WEEKDAY(A30),"Dom","Seg","Ter","Qua","Qui","Sex","Sáb"))</f>
        <v/>
      </c>
      <c r="C30" s="5" t="n"/>
      <c r="D30" s="5" t="n"/>
      <c r="E30" s="5" t="n"/>
      <c r="F30" s="5" t="n"/>
      <c r="G30" s="10" t="n"/>
      <c r="H30" s="11">
        <f>IF(OR(A30="",C30="",F30=""),0,((F30-C30+IF(F30&lt;C30,1,0))-IF(OR(D30="",E30=""),0,E30-D30))*24)</f>
        <v/>
      </c>
      <c r="I30" s="11">
        <f>IF(A30="",0,IF(OR(G30="Feriado",G30="Folga",G30="Atestado"),0,IF(G30="Falta",Config!$B$6*24,IF(OR(C30="",F30=""),0,IF(WEEKDAY(A30)=1,0,IF(WEEKDAY(A30)=7,IF(Config!$B$7="Sim",Config!$B$8*24,0),Config!$B$6*24))))))</f>
        <v/>
      </c>
      <c r="J30" s="12">
        <f>H30-I30</f>
        <v/>
      </c>
      <c r="K30" s="11">
        <f>MAX(0,J30)</f>
        <v/>
      </c>
      <c r="L30" s="11">
        <f>MAX(0,-J30)</f>
        <v/>
      </c>
    </row>
    <row r="31">
      <c r="A31" s="9">
        <f>IF(MONTH(Config!$B$5+27)=MONTH(Config!$B$5),Config!$B$5+27,"")</f>
        <v/>
      </c>
      <c r="B31">
        <f>IF(A31="","",CHOOSE(WEEKDAY(A31),"Dom","Seg","Ter","Qua","Qui","Sex","Sáb"))</f>
        <v/>
      </c>
      <c r="C31" s="5" t="n"/>
      <c r="D31" s="5" t="n"/>
      <c r="E31" s="5" t="n"/>
      <c r="F31" s="5" t="n"/>
      <c r="G31" s="10" t="n"/>
      <c r="H31" s="11">
        <f>IF(OR(A31="",C31="",F31=""),0,((F31-C31+IF(F31&lt;C31,1,0))-IF(OR(D31="",E31=""),0,E31-D31))*24)</f>
        <v/>
      </c>
      <c r="I31" s="11">
        <f>IF(A31="",0,IF(OR(G31="Feriado",G31="Folga",G31="Atestado"),0,IF(G31="Falta",Config!$B$6*24,IF(OR(C31="",F31=""),0,IF(WEEKDAY(A31)=1,0,IF(WEEKDAY(A31)=7,IF(Config!$B$7="Sim",Config!$B$8*24,0),Config!$B$6*24))))))</f>
        <v/>
      </c>
      <c r="J31" s="12">
        <f>H31-I31</f>
        <v/>
      </c>
      <c r="K31" s="11">
        <f>MAX(0,J31)</f>
        <v/>
      </c>
      <c r="L31" s="11">
        <f>MAX(0,-J31)</f>
        <v/>
      </c>
    </row>
    <row r="32">
      <c r="A32" s="9">
        <f>IF(MONTH(Config!$B$5+28)=MONTH(Config!$B$5),Config!$B$5+28,"")</f>
        <v/>
      </c>
      <c r="B32">
        <f>IF(A32="","",CHOOSE(WEEKDAY(A32),"Dom","Seg","Ter","Qua","Qui","Sex","Sáb"))</f>
        <v/>
      </c>
      <c r="C32" s="5" t="n"/>
      <c r="D32" s="5" t="n"/>
      <c r="E32" s="5" t="n"/>
      <c r="F32" s="5" t="n"/>
      <c r="G32" s="10" t="n"/>
      <c r="H32" s="11">
        <f>IF(OR(A32="",C32="",F32=""),0,((F32-C32+IF(F32&lt;C32,1,0))-IF(OR(D32="",E32=""),0,E32-D32))*24)</f>
        <v/>
      </c>
      <c r="I32" s="11">
        <f>IF(A32="",0,IF(OR(G32="Feriado",G32="Folga",G32="Atestado"),0,IF(G32="Falta",Config!$B$6*24,IF(OR(C32="",F32=""),0,IF(WEEKDAY(A32)=1,0,IF(WEEKDAY(A32)=7,IF(Config!$B$7="Sim",Config!$B$8*24,0),Config!$B$6*24))))))</f>
        <v/>
      </c>
      <c r="J32" s="12">
        <f>H32-I32</f>
        <v/>
      </c>
      <c r="K32" s="11">
        <f>MAX(0,J32)</f>
        <v/>
      </c>
      <c r="L32" s="11">
        <f>MAX(0,-J32)</f>
        <v/>
      </c>
    </row>
    <row r="33">
      <c r="A33" s="9">
        <f>IF(MONTH(Config!$B$5+29)=MONTH(Config!$B$5),Config!$B$5+29,"")</f>
        <v/>
      </c>
      <c r="B33">
        <f>IF(A33="","",CHOOSE(WEEKDAY(A33),"Dom","Seg","Ter","Qua","Qui","Sex","Sáb"))</f>
        <v/>
      </c>
      <c r="C33" s="5" t="n"/>
      <c r="D33" s="5" t="n"/>
      <c r="E33" s="5" t="n"/>
      <c r="F33" s="5" t="n"/>
      <c r="G33" s="10" t="n"/>
      <c r="H33" s="11">
        <f>IF(OR(A33="",C33="",F33=""),0,((F33-C33+IF(F33&lt;C33,1,0))-IF(OR(D33="",E33=""),0,E33-D33))*24)</f>
        <v/>
      </c>
      <c r="I33" s="11">
        <f>IF(A33="",0,IF(OR(G33="Feriado",G33="Folga",G33="Atestado"),0,IF(G33="Falta",Config!$B$6*24,IF(OR(C33="",F33=""),0,IF(WEEKDAY(A33)=1,0,IF(WEEKDAY(A33)=7,IF(Config!$B$7="Sim",Config!$B$8*24,0),Config!$B$6*24))))))</f>
        <v/>
      </c>
      <c r="J33" s="12">
        <f>H33-I33</f>
        <v/>
      </c>
      <c r="K33" s="11">
        <f>MAX(0,J33)</f>
        <v/>
      </c>
      <c r="L33" s="11">
        <f>MAX(0,-J33)</f>
        <v/>
      </c>
    </row>
    <row r="34">
      <c r="A34" s="9">
        <f>IF(MONTH(Config!$B$5+30)=MONTH(Config!$B$5),Config!$B$5+30,"")</f>
        <v/>
      </c>
      <c r="B34">
        <f>IF(A34="","",CHOOSE(WEEKDAY(A34),"Dom","Seg","Ter","Qua","Qui","Sex","Sáb"))</f>
        <v/>
      </c>
      <c r="C34" s="5" t="n"/>
      <c r="D34" s="5" t="n"/>
      <c r="E34" s="5" t="n"/>
      <c r="F34" s="5" t="n"/>
      <c r="G34" s="10" t="n"/>
      <c r="H34" s="11">
        <f>IF(OR(A34="",C34="",F34=""),0,((F34-C34+IF(F34&lt;C34,1,0))-IF(OR(D34="",E34=""),0,E34-D34))*24)</f>
        <v/>
      </c>
      <c r="I34" s="11">
        <f>IF(A34="",0,IF(OR(G34="Feriado",G34="Folga",G34="Atestado"),0,IF(G34="Falta",Config!$B$6*24,IF(OR(C34="",F34=""),0,IF(WEEKDAY(A34)=1,0,IF(WEEKDAY(A34)=7,IF(Config!$B$7="Sim",Config!$B$8*24,0),Config!$B$6*24))))))</f>
        <v/>
      </c>
      <c r="J34" s="12">
        <f>H34-I34</f>
        <v/>
      </c>
      <c r="K34" s="11">
        <f>MAX(0,J34)</f>
        <v/>
      </c>
      <c r="L34" s="11">
        <f>MAX(0,-J34)</f>
        <v/>
      </c>
    </row>
    <row r="35">
      <c r="A35" s="2" t="inlineStr">
        <is>
          <t>Total do mês</t>
        </is>
      </c>
      <c r="H35" s="13">
        <f>SUM(H4:H34)</f>
        <v/>
      </c>
      <c r="I35" s="13">
        <f>SUM(I4:I34)</f>
        <v/>
      </c>
      <c r="J35" s="14">
        <f>SUM(J4:J34)</f>
        <v/>
      </c>
      <c r="K35" s="13">
        <f>SUM(K4:K34)</f>
        <v/>
      </c>
      <c r="L35" s="13">
        <f>SUM(L4:L34)</f>
        <v/>
      </c>
    </row>
  </sheetData>
  <conditionalFormatting sqref="J4:J34">
    <cfRule type="cellIs" priority="1" operator="lessThan" dxfId="0">
      <formula>0</formula>
    </cfRule>
  </conditionalFormatting>
  <dataValidations count="2">
    <dataValidation sqref="G4:G34" showDropDown="0" showInputMessage="0" showErrorMessage="0" allowBlank="1" type="list">
      <formula1>"Normal,Falta,Atestado,Feriado,Folga"</formula1>
    </dataValidation>
    <dataValidation sqref="C4:F34" showDropDown="0" showInputMessage="0" showErrorMessage="1" allowBlank="1" error="Digite a hora no formato 08:00" type="time" operator="between">
      <formula1>0</formula1>
      <formula2>0.999988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Resumo do mês e banco de horas</t>
        </is>
      </c>
    </row>
    <row r="3">
      <c r="A3" s="2" t="inlineStr">
        <is>
          <t>Dias com registro</t>
        </is>
      </c>
      <c r="B3" s="15">
        <f>COUNTIF(Ponto!H4:H34,"&gt;0")</f>
        <v/>
      </c>
    </row>
    <row r="4">
      <c r="A4" s="2" t="inlineStr">
        <is>
          <t>Horas trabalhadas</t>
        </is>
      </c>
      <c r="B4" s="16">
        <f>Ponto!H35</f>
        <v/>
      </c>
    </row>
    <row r="5">
      <c r="A5" s="2" t="inlineStr">
        <is>
          <t>Horas previstas</t>
        </is>
      </c>
      <c r="B5" s="16">
        <f>Ponto!I35</f>
        <v/>
      </c>
    </row>
    <row r="6">
      <c r="A6" s="2" t="inlineStr">
        <is>
          <t>Horas extras</t>
        </is>
      </c>
      <c r="B6" s="16">
        <f>Ponto!K35</f>
        <v/>
      </c>
    </row>
    <row r="7">
      <c r="A7" s="2" t="inlineStr">
        <is>
          <t>Atrasos e saídas antecipadas</t>
        </is>
      </c>
      <c r="B7" s="16">
        <f>Ponto!L35</f>
        <v/>
      </c>
    </row>
    <row r="8">
      <c r="A8" s="2" t="inlineStr">
        <is>
          <t>Faltas (dias)</t>
        </is>
      </c>
      <c r="B8" s="15">
        <f>COUNTIF(Ponto!G4:G34,"Falta")</f>
        <v/>
      </c>
    </row>
    <row r="9">
      <c r="A9" s="2" t="inlineStr">
        <is>
          <t>Atestados (dias)</t>
        </is>
      </c>
      <c r="B9" s="15">
        <f>COUNTIF(Ponto!G4:G34,"Atestado")</f>
        <v/>
      </c>
    </row>
    <row r="10">
      <c r="A10" s="2" t="inlineStr">
        <is>
          <t>Saldo do mês</t>
        </is>
      </c>
      <c r="B10" s="17">
        <f>Ponto!J35</f>
        <v/>
      </c>
    </row>
    <row r="11">
      <c r="A11" s="2" t="inlineStr">
        <is>
          <t>Saldo anterior</t>
        </is>
      </c>
      <c r="B11" s="17">
        <f>Config!B9</f>
        <v/>
      </c>
    </row>
    <row r="12">
      <c r="A12" s="18" t="inlineStr">
        <is>
          <t>BANCO DE HORAS ACUMULADO</t>
        </is>
      </c>
      <c r="B12" s="19">
        <f>B10+B11</f>
        <v/>
      </c>
    </row>
    <row r="13">
      <c r="A13" s="2" t="inlineStr">
        <is>
          <t>Banco em horas e minutos</t>
        </is>
      </c>
      <c r="B13" s="20">
        <f>IF(B12&lt;0,"-","")&amp;INT(ABS(B12))&amp;"h"&amp;TEXT(ROUND(MOD(ABS(B12),1)*60,0),"00")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2026-10-14T14:25:38Z</dcterms:created>
  <dcterms:modified xmlns:dcterms="http://purl.org/dc/terms/" xmlns:xsi="http://www.w3.org/2001/XMLSchema-instance" xsi:type="dcterms:W3CDTF">2026-10-14T14:25:38Z</dcterms:modified>
</cp:coreProperties>
</file>